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929"/>
  <workbookPr autoCompressPictures="0"/>
  <bookViews>
    <workbookView xWindow="0" yWindow="0" windowWidth="20120" windowHeight="174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6" i="1" l="1"/>
  <c r="H52" i="1"/>
  <c r="H36" i="1"/>
  <c r="G36" i="1"/>
  <c r="I33" i="1"/>
  <c r="G20" i="1"/>
  <c r="G21" i="1"/>
  <c r="G34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20" i="1"/>
  <c r="H21" i="1"/>
  <c r="H22" i="1"/>
  <c r="H23" i="1"/>
  <c r="H26" i="1"/>
  <c r="H27" i="1"/>
  <c r="H28" i="1"/>
  <c r="H29" i="1"/>
  <c r="H30" i="1"/>
  <c r="H31" i="1"/>
  <c r="H32" i="1"/>
  <c r="H33" i="1"/>
  <c r="H34" i="1"/>
  <c r="I34" i="1"/>
  <c r="D45" i="1"/>
  <c r="D47" i="1"/>
  <c r="D48" i="1"/>
  <c r="D56" i="1"/>
  <c r="F56" i="1"/>
  <c r="B34" i="1"/>
  <c r="C34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</calcChain>
</file>

<file path=xl/sharedStrings.xml><?xml version="1.0" encoding="utf-8"?>
<sst xmlns="http://schemas.openxmlformats.org/spreadsheetml/2006/main" count="129" uniqueCount="98">
  <si>
    <t>Day</t>
  </si>
  <si>
    <t>KM</t>
  </si>
  <si>
    <t>time</t>
  </si>
  <si>
    <t>from</t>
  </si>
  <si>
    <t>to</t>
  </si>
  <si>
    <t>8.15-4.30</t>
  </si>
  <si>
    <t>Steps</t>
  </si>
  <si>
    <t>Roncesvalles</t>
  </si>
  <si>
    <t>Larrassoana</t>
  </si>
  <si>
    <t>8.00-4.30</t>
  </si>
  <si>
    <t>Pamplona</t>
  </si>
  <si>
    <t>8.10-12.50</t>
  </si>
  <si>
    <t>7 hrs</t>
  </si>
  <si>
    <t>Puento de la Reina</t>
  </si>
  <si>
    <t>Estella</t>
  </si>
  <si>
    <t>Puenta de la Reina</t>
  </si>
  <si>
    <t>Torres del Rio</t>
  </si>
  <si>
    <t>8.10 hrs</t>
  </si>
  <si>
    <t>Santo Domingo de la Calzada</t>
  </si>
  <si>
    <t>Belorado</t>
  </si>
  <si>
    <t>Najera</t>
  </si>
  <si>
    <t>7hrs 30min</t>
  </si>
  <si>
    <t>5hrs 50min</t>
  </si>
  <si>
    <t>5h 30m</t>
  </si>
  <si>
    <t>7h 35m</t>
  </si>
  <si>
    <t>Burgos</t>
  </si>
  <si>
    <t>4h 45m</t>
  </si>
  <si>
    <t>4h 15m</t>
  </si>
  <si>
    <t>Hornillos del Camino</t>
  </si>
  <si>
    <t>4h40m</t>
  </si>
  <si>
    <t>Itero de la Vega</t>
  </si>
  <si>
    <t>7h20m</t>
  </si>
  <si>
    <t>6h45m</t>
  </si>
  <si>
    <t>Carrion de Los Condos</t>
  </si>
  <si>
    <t>Terradillos de Los Templarios</t>
  </si>
  <si>
    <t>3h30m</t>
  </si>
  <si>
    <t>Poblacion de Campos</t>
  </si>
  <si>
    <t>5h</t>
  </si>
  <si>
    <t>Ponferrada</t>
  </si>
  <si>
    <t>Villafranca del Bierzo</t>
  </si>
  <si>
    <t>5h35m</t>
  </si>
  <si>
    <t>Foncebadon</t>
  </si>
  <si>
    <t>8h30m</t>
  </si>
  <si>
    <t>5h45m</t>
  </si>
  <si>
    <t>Astorga</t>
  </si>
  <si>
    <t>Villadangos del Palarmo</t>
  </si>
  <si>
    <t>7h25m</t>
  </si>
  <si>
    <t>5h5m</t>
  </si>
  <si>
    <t>Leon</t>
  </si>
  <si>
    <t>10h30m</t>
  </si>
  <si>
    <t>El Burgo Ranero</t>
  </si>
  <si>
    <t>8h5m</t>
  </si>
  <si>
    <t>7h15m</t>
  </si>
  <si>
    <t>San Mamed do Camino</t>
  </si>
  <si>
    <t>Portomarin</t>
  </si>
  <si>
    <t>O Cebreiro</t>
  </si>
  <si>
    <t>8h50m</t>
  </si>
  <si>
    <t>7h50m</t>
  </si>
  <si>
    <t>Palas de Rei</t>
  </si>
  <si>
    <t>5h20m</t>
  </si>
  <si>
    <t>6h40m</t>
  </si>
  <si>
    <t>Ribadiso da Baixo</t>
  </si>
  <si>
    <t>O Pedrouzo</t>
  </si>
  <si>
    <t>5h30m</t>
  </si>
  <si>
    <t>Santiago</t>
  </si>
  <si>
    <t>4h20m</t>
  </si>
  <si>
    <t>Acc</t>
  </si>
  <si>
    <t>Food</t>
  </si>
  <si>
    <t>Other</t>
  </si>
  <si>
    <t>Camino de Santiago de Compostela</t>
  </si>
  <si>
    <t>Logrono</t>
  </si>
  <si>
    <t>Sandals</t>
  </si>
  <si>
    <t>Medical Supplies</t>
  </si>
  <si>
    <t>Atacuerpa</t>
  </si>
  <si>
    <t>Knee Brace</t>
  </si>
  <si>
    <t>Additional Costs</t>
  </si>
  <si>
    <t>St Jean Pied-de-Port</t>
  </si>
  <si>
    <t>Train to Brussels Midi</t>
  </si>
  <si>
    <t>Bus to Brussels Airport</t>
  </si>
  <si>
    <t>Flight to Biarritz</t>
  </si>
  <si>
    <t>Bus to Bayonne Train Station</t>
  </si>
  <si>
    <t>Train to St-Jean-Pied-de-Port</t>
  </si>
  <si>
    <t>First night in St-Jean-Pied-de-Port</t>
  </si>
  <si>
    <t>Two nights in Santiago de Compostela</t>
  </si>
  <si>
    <t>My share of Taxi to Muxia/Finisterre</t>
  </si>
  <si>
    <t>Three nights in Finisterre</t>
  </si>
  <si>
    <t>Food in Finisterre</t>
  </si>
  <si>
    <t>Bus to the airport</t>
  </si>
  <si>
    <t>Flight to Amsterdam</t>
  </si>
  <si>
    <t>Food in the airport</t>
  </si>
  <si>
    <t>Train home</t>
  </si>
  <si>
    <t>Grand Total</t>
  </si>
  <si>
    <t>Taxi to Santiago de Compostela</t>
  </si>
  <si>
    <t>Night in Santiago de Compostela</t>
  </si>
  <si>
    <t>Food in Santiago de Compostela</t>
  </si>
  <si>
    <t>Compostela, Poster Tube &amp; Sneakers</t>
  </si>
  <si>
    <t>Average Daily Expenses</t>
  </si>
  <si>
    <t>Days Away in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</si>
</sst>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([$€-2]\ * #,##0.00_);_([$€-2]\ * \(#,##0.00\);_([$€-2]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16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0" borderId="0" xfId="4" applyNumberFormat="1" applyFont="1"/>
    <xf numFmtId="165" fontId="0" fillId="0" borderId="0" xfId="4" applyNumberFormat="1" applyFont="1" applyAlignment="1">
      <alignment horizontal="left"/>
    </xf>
    <xf numFmtId="165" fontId="0" fillId="0" borderId="0" xfId="0" applyNumberFormat="1"/>
    <xf numFmtId="165" fontId="0" fillId="0" borderId="0" xfId="0" applyNumberFormat="1" applyAlignment="1">
      <alignment horizontal="left"/>
    </xf>
    <xf numFmtId="165" fontId="0" fillId="2" borderId="1" xfId="4" applyNumberFormat="1" applyFont="1" applyFill="1" applyBorder="1"/>
    <xf numFmtId="3" fontId="0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1" applyFont="1" applyAlignment="1">
      <alignment horizontal="center"/>
    </xf>
    <xf numFmtId="0" fontId="5" fillId="0" borderId="0" xfId="0" applyFont="1"/>
    <xf numFmtId="165" fontId="5" fillId="0" borderId="0" xfId="4" applyNumberFormat="1" applyFont="1"/>
    <xf numFmtId="165" fontId="5" fillId="0" borderId="0" xfId="0" applyNumberFormat="1" applyFont="1"/>
    <xf numFmtId="165" fontId="0" fillId="0" borderId="0" xfId="1" applyNumberFormat="1" applyFont="1" applyAlignment="1">
      <alignment horizontal="center"/>
    </xf>
    <xf numFmtId="0" fontId="0" fillId="0" borderId="0" xfId="0" applyAlignment="1"/>
    <xf numFmtId="165" fontId="0" fillId="0" borderId="0" xfId="4" applyNumberFormat="1" applyFont="1" applyAlignment="1">
      <alignment horizontal="center"/>
    </xf>
    <xf numFmtId="165" fontId="0" fillId="2" borderId="1" xfId="4" applyNumberFormat="1" applyFont="1" applyFill="1" applyBorder="1" applyAlignment="1">
      <alignment horizontal="center"/>
    </xf>
    <xf numFmtId="0" fontId="0" fillId="2" borderId="1" xfId="0" applyFill="1" applyBorder="1"/>
    <xf numFmtId="165" fontId="0" fillId="2" borderId="1" xfId="0" applyNumberFormat="1" applyFill="1" applyBorder="1"/>
    <xf numFmtId="165" fontId="5" fillId="2" borderId="1" xfId="0" applyNumberFormat="1" applyFont="1" applyFill="1" applyBorder="1"/>
    <xf numFmtId="14" fontId="0" fillId="0" borderId="0" xfId="0" applyNumberFormat="1"/>
  </cellXfs>
  <cellStyles count="9">
    <cellStyle name="Comma" xfId="1" builtinId="3"/>
    <cellStyle name="Currency" xfId="4" builtinId="4"/>
    <cellStyle name="Followed Hyperlink" xfId="3" builtinId="9" hidden="1"/>
    <cellStyle name="Followed Hyperlink" xfId="6" builtinId="9" hidden="1"/>
    <cellStyle name="Followed Hyperlink" xfId="8" builtinId="9" hidden="1"/>
    <cellStyle name="Hyperlink" xfId="2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10" workbookViewId="0">
      <selection activeCell="K24" sqref="K24"/>
    </sheetView>
  </sheetViews>
  <sheetFormatPr baseColWidth="10" defaultColWidth="8.83203125" defaultRowHeight="14" x14ac:dyDescent="0"/>
  <cols>
    <col min="1" max="1" width="8.83203125" style="2"/>
    <col min="2" max="2" width="11.5" style="2" bestFit="1" customWidth="1"/>
    <col min="3" max="3" width="8.83203125" style="2"/>
    <col min="4" max="4" width="12.6640625" style="1" customWidth="1"/>
    <col min="5" max="5" width="23.5" customWidth="1"/>
    <col min="6" max="6" width="26.33203125" customWidth="1"/>
    <col min="7" max="7" width="9.6640625" style="6" customWidth="1"/>
    <col min="8" max="8" width="9" style="8" customWidth="1"/>
    <col min="9" max="9" width="9.1640625" style="6" customWidth="1"/>
    <col min="10" max="10" width="12.6640625" customWidth="1"/>
  </cols>
  <sheetData>
    <row r="1" spans="1:10" ht="23">
      <c r="A1" s="4" t="s">
        <v>69</v>
      </c>
    </row>
    <row r="2" spans="1:10">
      <c r="A2" s="14" t="s">
        <v>0</v>
      </c>
      <c r="B2" s="14" t="s">
        <v>6</v>
      </c>
      <c r="C2" s="14" t="s">
        <v>1</v>
      </c>
      <c r="D2" s="15" t="s">
        <v>2</v>
      </c>
      <c r="E2" s="16" t="s">
        <v>3</v>
      </c>
      <c r="F2" s="16" t="s">
        <v>4</v>
      </c>
      <c r="G2" s="17" t="s">
        <v>66</v>
      </c>
      <c r="H2" s="18" t="s">
        <v>67</v>
      </c>
      <c r="I2" s="17" t="s">
        <v>68</v>
      </c>
    </row>
    <row r="3" spans="1:10">
      <c r="A3" s="2">
        <v>1</v>
      </c>
      <c r="B3" s="3">
        <v>36645</v>
      </c>
      <c r="C3" s="2">
        <v>27</v>
      </c>
      <c r="D3" s="1" t="s">
        <v>5</v>
      </c>
      <c r="E3" t="s">
        <v>76</v>
      </c>
      <c r="F3" t="s">
        <v>7</v>
      </c>
      <c r="G3" s="6">
        <v>10</v>
      </c>
      <c r="H3" s="8">
        <f>6+10+2</f>
        <v>18</v>
      </c>
    </row>
    <row r="4" spans="1:10">
      <c r="A4" s="2">
        <f>A3+1</f>
        <v>2</v>
      </c>
      <c r="B4" s="3">
        <v>41400</v>
      </c>
      <c r="C4" s="2">
        <v>27</v>
      </c>
      <c r="D4" s="1" t="s">
        <v>9</v>
      </c>
      <c r="E4" t="s">
        <v>7</v>
      </c>
      <c r="F4" t="s">
        <v>8</v>
      </c>
      <c r="G4" s="6">
        <v>8</v>
      </c>
      <c r="H4" s="8">
        <f>3+2</f>
        <v>5</v>
      </c>
    </row>
    <row r="5" spans="1:10">
      <c r="A5" s="2">
        <f t="shared" ref="A5:A33" si="0">A4+1</f>
        <v>3</v>
      </c>
      <c r="B5" s="3">
        <v>23040</v>
      </c>
      <c r="C5" s="2">
        <v>16</v>
      </c>
      <c r="D5" s="1" t="s">
        <v>11</v>
      </c>
      <c r="E5" t="s">
        <v>8</v>
      </c>
      <c r="F5" t="s">
        <v>10</v>
      </c>
      <c r="G5" s="6">
        <v>8</v>
      </c>
      <c r="H5" s="8">
        <f>1+3.1+4+4</f>
        <v>12.1</v>
      </c>
    </row>
    <row r="6" spans="1:10">
      <c r="A6" s="2">
        <f t="shared" si="0"/>
        <v>4</v>
      </c>
      <c r="B6" s="3">
        <v>36058</v>
      </c>
      <c r="C6" s="2">
        <v>24</v>
      </c>
      <c r="D6" s="1" t="s">
        <v>12</v>
      </c>
      <c r="E6" t="s">
        <v>10</v>
      </c>
      <c r="F6" t="s">
        <v>15</v>
      </c>
      <c r="G6" s="6">
        <v>5</v>
      </c>
      <c r="H6" s="8">
        <f>10+1.2+4.5</f>
        <v>15.7</v>
      </c>
    </row>
    <row r="7" spans="1:10">
      <c r="A7" s="2">
        <f t="shared" si="0"/>
        <v>5</v>
      </c>
      <c r="B7" s="3">
        <v>32079</v>
      </c>
      <c r="C7" s="2">
        <v>22</v>
      </c>
      <c r="D7" s="1" t="s">
        <v>12</v>
      </c>
      <c r="E7" t="s">
        <v>13</v>
      </c>
      <c r="F7" t="s">
        <v>14</v>
      </c>
      <c r="G7" s="6">
        <v>7</v>
      </c>
      <c r="H7" s="8">
        <f>2.5+0.5</f>
        <v>3</v>
      </c>
    </row>
    <row r="8" spans="1:10">
      <c r="A8" s="2">
        <f t="shared" si="0"/>
        <v>6</v>
      </c>
      <c r="B8" s="3">
        <v>42479</v>
      </c>
      <c r="C8" s="2">
        <v>29</v>
      </c>
      <c r="D8" s="1" t="s">
        <v>17</v>
      </c>
      <c r="E8" t="s">
        <v>14</v>
      </c>
      <c r="F8" t="s">
        <v>16</v>
      </c>
      <c r="G8" s="6">
        <v>10</v>
      </c>
      <c r="H8" s="8">
        <f>1.8+17+3+3</f>
        <v>24.8</v>
      </c>
    </row>
    <row r="9" spans="1:10">
      <c r="A9" s="2">
        <f t="shared" si="0"/>
        <v>7</v>
      </c>
      <c r="B9" s="3">
        <v>29246</v>
      </c>
      <c r="C9" s="2">
        <v>21</v>
      </c>
      <c r="D9" s="1" t="s">
        <v>23</v>
      </c>
      <c r="E9" t="s">
        <v>16</v>
      </c>
      <c r="F9" t="s">
        <v>70</v>
      </c>
      <c r="G9" s="6">
        <v>7</v>
      </c>
      <c r="H9" s="8">
        <f>3+5.8+5+2</f>
        <v>15.8</v>
      </c>
    </row>
    <row r="10" spans="1:10">
      <c r="A10" s="2">
        <f t="shared" si="0"/>
        <v>8</v>
      </c>
      <c r="B10" s="3">
        <v>38438</v>
      </c>
      <c r="C10" s="2">
        <v>30</v>
      </c>
      <c r="D10" s="1" t="s">
        <v>21</v>
      </c>
      <c r="E10" s="5" t="s">
        <v>70</v>
      </c>
      <c r="F10" t="s">
        <v>20</v>
      </c>
      <c r="G10" s="6">
        <v>5</v>
      </c>
      <c r="H10" s="8">
        <f>8+3.8</f>
        <v>11.8</v>
      </c>
      <c r="I10" s="6">
        <v>77</v>
      </c>
      <c r="J10" t="s">
        <v>71</v>
      </c>
    </row>
    <row r="11" spans="1:10">
      <c r="A11" s="2">
        <f t="shared" si="0"/>
        <v>9</v>
      </c>
      <c r="B11" s="3">
        <v>31354</v>
      </c>
      <c r="C11" s="2">
        <v>21</v>
      </c>
      <c r="D11" s="1" t="s">
        <v>27</v>
      </c>
      <c r="E11" t="s">
        <v>20</v>
      </c>
      <c r="F11" t="s">
        <v>18</v>
      </c>
      <c r="G11" s="6">
        <v>8.5</v>
      </c>
      <c r="H11" s="8">
        <f>1.4+7.13+4.5</f>
        <v>13.03</v>
      </c>
    </row>
    <row r="12" spans="1:10">
      <c r="A12" s="2">
        <f t="shared" si="0"/>
        <v>10</v>
      </c>
      <c r="B12" s="3">
        <v>32180</v>
      </c>
      <c r="C12" s="2">
        <v>22</v>
      </c>
      <c r="D12" s="1" t="s">
        <v>22</v>
      </c>
      <c r="E12" t="s">
        <v>18</v>
      </c>
      <c r="F12" t="s">
        <v>19</v>
      </c>
      <c r="G12" s="6">
        <v>10</v>
      </c>
      <c r="H12" s="8">
        <f>10+0.5+3.7</f>
        <v>14.2</v>
      </c>
    </row>
    <row r="13" spans="1:10">
      <c r="A13" s="2">
        <f t="shared" si="0"/>
        <v>11</v>
      </c>
      <c r="B13" s="3">
        <v>43362</v>
      </c>
      <c r="C13" s="2">
        <v>30</v>
      </c>
      <c r="D13" s="1" t="s">
        <v>24</v>
      </c>
      <c r="E13" t="s">
        <v>19</v>
      </c>
      <c r="F13" t="s">
        <v>73</v>
      </c>
      <c r="G13" s="6">
        <v>6</v>
      </c>
      <c r="H13" s="8">
        <f>4+3.8+10</f>
        <v>17.8</v>
      </c>
    </row>
    <row r="14" spans="1:10">
      <c r="A14" s="2">
        <f t="shared" si="0"/>
        <v>12</v>
      </c>
      <c r="B14" s="3">
        <v>28840</v>
      </c>
      <c r="C14" s="2">
        <v>20</v>
      </c>
      <c r="D14" s="1" t="s">
        <v>26</v>
      </c>
      <c r="E14" t="s">
        <v>73</v>
      </c>
      <c r="F14" t="s">
        <v>25</v>
      </c>
      <c r="G14" s="6">
        <v>5</v>
      </c>
      <c r="H14" s="8">
        <f>13+3.1</f>
        <v>16.100000000000001</v>
      </c>
    </row>
    <row r="15" spans="1:10">
      <c r="A15" s="2">
        <f t="shared" si="0"/>
        <v>13</v>
      </c>
      <c r="B15" s="3">
        <v>23544</v>
      </c>
      <c r="C15" s="2">
        <v>22</v>
      </c>
      <c r="D15" s="1" t="s">
        <v>29</v>
      </c>
      <c r="E15" t="s">
        <v>25</v>
      </c>
      <c r="F15" t="s">
        <v>28</v>
      </c>
      <c r="G15" s="6">
        <v>15</v>
      </c>
      <c r="H15" s="8">
        <f>3.05+4</f>
        <v>7.05</v>
      </c>
      <c r="I15" s="6">
        <v>13</v>
      </c>
      <c r="J15" t="s">
        <v>74</v>
      </c>
    </row>
    <row r="16" spans="1:10">
      <c r="A16" s="2">
        <f t="shared" si="0"/>
        <v>14</v>
      </c>
      <c r="B16" s="3">
        <v>43119</v>
      </c>
      <c r="C16" s="2">
        <v>33</v>
      </c>
      <c r="D16" s="1" t="s">
        <v>31</v>
      </c>
      <c r="E16" t="s">
        <v>28</v>
      </c>
      <c r="F16" t="s">
        <v>30</v>
      </c>
      <c r="G16" s="6">
        <v>5</v>
      </c>
      <c r="H16" s="8">
        <f>6.7+2.4+4</f>
        <v>13.1</v>
      </c>
    </row>
    <row r="17" spans="1:10">
      <c r="A17" s="2">
        <f t="shared" si="0"/>
        <v>15</v>
      </c>
      <c r="B17" s="3">
        <v>24342</v>
      </c>
      <c r="C17" s="2">
        <v>18</v>
      </c>
      <c r="D17" s="1" t="s">
        <v>37</v>
      </c>
      <c r="E17" t="s">
        <v>30</v>
      </c>
      <c r="F17" t="s">
        <v>36</v>
      </c>
      <c r="G17" s="6">
        <v>30</v>
      </c>
      <c r="H17" s="8">
        <f>3+9</f>
        <v>12</v>
      </c>
      <c r="I17" s="6">
        <v>20.8</v>
      </c>
      <c r="J17" t="s">
        <v>72</v>
      </c>
    </row>
    <row r="18" spans="1:10">
      <c r="A18" s="2">
        <f t="shared" si="0"/>
        <v>16</v>
      </c>
      <c r="B18" s="3">
        <v>23399</v>
      </c>
      <c r="C18" s="2">
        <v>17</v>
      </c>
      <c r="D18" s="1" t="s">
        <v>35</v>
      </c>
      <c r="E18" t="s">
        <v>36</v>
      </c>
      <c r="F18" t="s">
        <v>33</v>
      </c>
      <c r="G18" s="6">
        <v>5</v>
      </c>
      <c r="H18" s="8">
        <f>3+12</f>
        <v>15</v>
      </c>
    </row>
    <row r="19" spans="1:10">
      <c r="A19" s="2">
        <f t="shared" si="0"/>
        <v>17</v>
      </c>
      <c r="B19" s="3">
        <v>24633</v>
      </c>
      <c r="C19" s="2">
        <v>26</v>
      </c>
      <c r="D19" s="1" t="s">
        <v>32</v>
      </c>
      <c r="E19" t="s">
        <v>33</v>
      </c>
      <c r="F19" t="s">
        <v>34</v>
      </c>
      <c r="G19" s="6">
        <v>8</v>
      </c>
      <c r="H19" s="8">
        <v>10</v>
      </c>
    </row>
    <row r="20" spans="1:10">
      <c r="A20" s="2">
        <f t="shared" si="0"/>
        <v>18</v>
      </c>
      <c r="B20" s="3">
        <v>45760</v>
      </c>
      <c r="C20" s="2">
        <v>32</v>
      </c>
      <c r="D20" s="1" t="s">
        <v>51</v>
      </c>
      <c r="E20" t="s">
        <v>34</v>
      </c>
      <c r="F20" t="s">
        <v>50</v>
      </c>
      <c r="G20" s="6">
        <f>65/3</f>
        <v>21.666666666666668</v>
      </c>
      <c r="H20" s="8">
        <f>7.5+10</f>
        <v>17.5</v>
      </c>
    </row>
    <row r="21" spans="1:10">
      <c r="A21" s="2">
        <f t="shared" si="0"/>
        <v>19</v>
      </c>
      <c r="B21" s="3">
        <v>59279</v>
      </c>
      <c r="C21" s="2">
        <v>40</v>
      </c>
      <c r="D21" s="1" t="s">
        <v>49</v>
      </c>
      <c r="E21" t="s">
        <v>50</v>
      </c>
      <c r="F21" t="s">
        <v>48</v>
      </c>
      <c r="G21" s="6">
        <f>55/4</f>
        <v>13.75</v>
      </c>
      <c r="H21" s="8">
        <f>2.5+15</f>
        <v>17.5</v>
      </c>
    </row>
    <row r="22" spans="1:10">
      <c r="A22" s="2">
        <f t="shared" si="0"/>
        <v>20</v>
      </c>
      <c r="B22" s="3">
        <v>28996</v>
      </c>
      <c r="C22" s="2">
        <v>21</v>
      </c>
      <c r="D22" s="1" t="s">
        <v>47</v>
      </c>
      <c r="E22" t="s">
        <v>48</v>
      </c>
      <c r="F22" t="s">
        <v>45</v>
      </c>
      <c r="G22" s="6">
        <v>5</v>
      </c>
      <c r="H22" s="8">
        <f>2.2+4+7</f>
        <v>13.2</v>
      </c>
    </row>
    <row r="23" spans="1:10">
      <c r="A23" s="2">
        <f t="shared" si="0"/>
        <v>21</v>
      </c>
      <c r="B23" s="3">
        <v>42465</v>
      </c>
      <c r="C23" s="2">
        <v>28</v>
      </c>
      <c r="D23" s="1" t="s">
        <v>46</v>
      </c>
      <c r="E23" t="s">
        <v>45</v>
      </c>
      <c r="F23" t="s">
        <v>44</v>
      </c>
      <c r="G23" s="6">
        <v>10</v>
      </c>
      <c r="H23" s="8">
        <f>4+4.23</f>
        <v>8.23</v>
      </c>
    </row>
    <row r="24" spans="1:10">
      <c r="A24" s="2">
        <f t="shared" si="0"/>
        <v>22</v>
      </c>
      <c r="B24" s="3">
        <v>36961</v>
      </c>
      <c r="C24" s="2">
        <v>26</v>
      </c>
      <c r="D24" s="1" t="s">
        <v>43</v>
      </c>
      <c r="E24" t="s">
        <v>44</v>
      </c>
      <c r="F24" t="s">
        <v>41</v>
      </c>
      <c r="G24" s="6">
        <v>7</v>
      </c>
      <c r="H24" s="8">
        <v>10</v>
      </c>
    </row>
    <row r="25" spans="1:10">
      <c r="A25" s="2">
        <f t="shared" si="0"/>
        <v>23</v>
      </c>
      <c r="B25" s="3">
        <v>41356</v>
      </c>
      <c r="C25" s="2">
        <v>28</v>
      </c>
      <c r="D25" s="1" t="s">
        <v>42</v>
      </c>
      <c r="E25" t="s">
        <v>41</v>
      </c>
      <c r="F25" s="5" t="s">
        <v>38</v>
      </c>
      <c r="G25" s="6">
        <v>25</v>
      </c>
      <c r="H25" s="8">
        <v>10</v>
      </c>
    </row>
    <row r="26" spans="1:10">
      <c r="A26" s="2">
        <f t="shared" si="0"/>
        <v>24</v>
      </c>
      <c r="B26" s="3">
        <v>35032</v>
      </c>
      <c r="C26" s="2">
        <v>25</v>
      </c>
      <c r="D26" s="1" t="s">
        <v>40</v>
      </c>
      <c r="E26" s="5" t="s">
        <v>38</v>
      </c>
      <c r="F26" s="5" t="s">
        <v>39</v>
      </c>
      <c r="G26" s="7">
        <v>8.5</v>
      </c>
      <c r="H26" s="9">
        <f>3+9+3.5</f>
        <v>15.5</v>
      </c>
    </row>
    <row r="27" spans="1:10">
      <c r="A27" s="2">
        <f t="shared" si="0"/>
        <v>25</v>
      </c>
      <c r="B27" s="3">
        <v>34501</v>
      </c>
      <c r="C27" s="2">
        <v>30</v>
      </c>
      <c r="D27" s="1" t="s">
        <v>57</v>
      </c>
      <c r="E27" t="s">
        <v>39</v>
      </c>
      <c r="F27" t="s">
        <v>55</v>
      </c>
      <c r="G27" s="6">
        <v>6</v>
      </c>
      <c r="H27" s="8">
        <f>3+5+13</f>
        <v>21</v>
      </c>
    </row>
    <row r="28" spans="1:10">
      <c r="A28" s="2">
        <f t="shared" si="0"/>
        <v>26</v>
      </c>
      <c r="B28" s="3">
        <v>51076</v>
      </c>
      <c r="C28" s="2">
        <v>36</v>
      </c>
      <c r="D28" s="1" t="s">
        <v>56</v>
      </c>
      <c r="E28" t="s">
        <v>55</v>
      </c>
      <c r="F28" t="s">
        <v>53</v>
      </c>
      <c r="G28" s="6">
        <v>10</v>
      </c>
      <c r="H28" s="8">
        <f>4+10</f>
        <v>14</v>
      </c>
    </row>
    <row r="29" spans="1:10">
      <c r="A29" s="2">
        <f t="shared" si="0"/>
        <v>27</v>
      </c>
      <c r="B29" s="3">
        <v>38263</v>
      </c>
      <c r="C29" s="2">
        <v>26</v>
      </c>
      <c r="D29" s="1" t="s">
        <v>52</v>
      </c>
      <c r="E29" t="s">
        <v>53</v>
      </c>
      <c r="F29" t="s">
        <v>54</v>
      </c>
      <c r="G29" s="6">
        <v>10</v>
      </c>
      <c r="H29" s="8">
        <f>-2.5+10+8</f>
        <v>15.5</v>
      </c>
    </row>
    <row r="30" spans="1:10">
      <c r="A30" s="2">
        <f t="shared" si="0"/>
        <v>28</v>
      </c>
      <c r="B30" s="3">
        <v>34748</v>
      </c>
      <c r="C30" s="2">
        <v>25</v>
      </c>
      <c r="D30" s="1" t="s">
        <v>59</v>
      </c>
      <c r="E30" t="s">
        <v>54</v>
      </c>
      <c r="F30" t="s">
        <v>58</v>
      </c>
      <c r="G30" s="6">
        <v>10</v>
      </c>
      <c r="H30" s="8">
        <f>1.3+4.5+7.1</f>
        <v>12.899999999999999</v>
      </c>
    </row>
    <row r="31" spans="1:10">
      <c r="A31" s="2">
        <f t="shared" si="0"/>
        <v>29</v>
      </c>
      <c r="B31" s="3">
        <v>37865</v>
      </c>
      <c r="C31" s="2">
        <v>26</v>
      </c>
      <c r="D31" s="1" t="s">
        <v>60</v>
      </c>
      <c r="E31" t="s">
        <v>58</v>
      </c>
      <c r="F31" t="s">
        <v>61</v>
      </c>
      <c r="G31" s="6">
        <v>10</v>
      </c>
      <c r="H31" s="8">
        <f>10.5+3.6</f>
        <v>14.1</v>
      </c>
    </row>
    <row r="32" spans="1:10">
      <c r="A32" s="2">
        <f t="shared" si="0"/>
        <v>30</v>
      </c>
      <c r="B32" s="3">
        <v>32220</v>
      </c>
      <c r="C32" s="2">
        <v>22</v>
      </c>
      <c r="D32" s="1" t="s">
        <v>63</v>
      </c>
      <c r="E32" t="s">
        <v>61</v>
      </c>
      <c r="F32" t="s">
        <v>62</v>
      </c>
      <c r="G32" s="6">
        <v>10</v>
      </c>
      <c r="H32" s="8">
        <f>4+5+2</f>
        <v>11</v>
      </c>
    </row>
    <row r="33" spans="1:10" ht="15" thickBot="1">
      <c r="A33" s="2">
        <f t="shared" si="0"/>
        <v>31</v>
      </c>
      <c r="B33" s="3">
        <v>28035</v>
      </c>
      <c r="C33" s="2">
        <v>20</v>
      </c>
      <c r="D33" s="1" t="s">
        <v>65</v>
      </c>
      <c r="E33" t="s">
        <v>62</v>
      </c>
      <c r="F33" t="s">
        <v>64</v>
      </c>
      <c r="G33" s="6">
        <v>24</v>
      </c>
      <c r="H33" s="8">
        <f>4+10+12+4.2</f>
        <v>30.2</v>
      </c>
      <c r="I33" s="6">
        <f>3+2+65</f>
        <v>70</v>
      </c>
      <c r="J33" t="s">
        <v>95</v>
      </c>
    </row>
    <row r="34" spans="1:10" ht="15" thickTop="1">
      <c r="B34" s="11">
        <f>SUM(B3:B33)</f>
        <v>1100715</v>
      </c>
      <c r="C34" s="12">
        <f>SUM(C3:C33)</f>
        <v>790</v>
      </c>
      <c r="G34" s="10">
        <f>SUM(G3:G33)</f>
        <v>323.41666666666663</v>
      </c>
      <c r="H34" s="10">
        <f>SUM(H3:H33)</f>
        <v>435.11</v>
      </c>
      <c r="I34" s="10">
        <f>SUM(I3:I33)</f>
        <v>180.8</v>
      </c>
    </row>
    <row r="35" spans="1:10">
      <c r="A35" s="5"/>
    </row>
    <row r="36" spans="1:10">
      <c r="A36" s="13" t="s">
        <v>75</v>
      </c>
      <c r="G36" s="6">
        <f>-AVERAGE(G3:G33)</f>
        <v>-10.43279569892473</v>
      </c>
      <c r="H36" s="6">
        <f>-AVERAGE(H3:H33)</f>
        <v>-14.035806451612904</v>
      </c>
    </row>
    <row r="37" spans="1:10">
      <c r="A37" s="20" t="s">
        <v>77</v>
      </c>
      <c r="D37" s="19">
        <v>28</v>
      </c>
    </row>
    <row r="38" spans="1:10">
      <c r="A38" s="20" t="s">
        <v>78</v>
      </c>
      <c r="D38" s="19">
        <v>14</v>
      </c>
    </row>
    <row r="39" spans="1:10">
      <c r="A39" s="20" t="s">
        <v>79</v>
      </c>
      <c r="D39" s="19">
        <v>30.99</v>
      </c>
    </row>
    <row r="40" spans="1:10">
      <c r="A40" s="20" t="s">
        <v>80</v>
      </c>
      <c r="D40" s="19">
        <v>1</v>
      </c>
    </row>
    <row r="41" spans="1:10">
      <c r="A41" s="20" t="s">
        <v>81</v>
      </c>
      <c r="D41" s="19">
        <v>10.1</v>
      </c>
    </row>
    <row r="42" spans="1:10">
      <c r="A42" s="20" t="s">
        <v>82</v>
      </c>
      <c r="D42" s="19">
        <v>27</v>
      </c>
    </row>
    <row r="43" spans="1:10">
      <c r="A43" s="20"/>
      <c r="D43" s="19"/>
    </row>
    <row r="44" spans="1:10">
      <c r="A44" s="20" t="s">
        <v>83</v>
      </c>
      <c r="D44" s="19">
        <v>48</v>
      </c>
    </row>
    <row r="45" spans="1:10">
      <c r="A45" s="20" t="s">
        <v>94</v>
      </c>
      <c r="D45" s="19">
        <f>3+10+10+2.2</f>
        <v>25.2</v>
      </c>
    </row>
    <row r="46" spans="1:10">
      <c r="A46" s="20" t="s">
        <v>84</v>
      </c>
      <c r="D46" s="19">
        <v>10</v>
      </c>
    </row>
    <row r="47" spans="1:10">
      <c r="A47" s="20" t="s">
        <v>85</v>
      </c>
      <c r="D47" s="21">
        <f>50/2+150/5</f>
        <v>55</v>
      </c>
    </row>
    <row r="48" spans="1:10">
      <c r="A48" s="20" t="s">
        <v>86</v>
      </c>
      <c r="D48" s="21">
        <f>1.5+6+8.2+15+80/5+6+12</f>
        <v>64.7</v>
      </c>
    </row>
    <row r="49" spans="1:8">
      <c r="A49" s="20" t="s">
        <v>92</v>
      </c>
      <c r="D49" s="21">
        <v>20</v>
      </c>
      <c r="H49" s="16" t="s">
        <v>97</v>
      </c>
    </row>
    <row r="50" spans="1:8">
      <c r="A50" s="20" t="s">
        <v>93</v>
      </c>
      <c r="D50" s="21">
        <v>23</v>
      </c>
      <c r="H50" s="26">
        <v>42500</v>
      </c>
    </row>
    <row r="51" spans="1:8" ht="15" thickBot="1">
      <c r="A51" s="20" t="s">
        <v>94</v>
      </c>
      <c r="D51" s="21">
        <v>23</v>
      </c>
      <c r="H51" s="26">
        <v>42537</v>
      </c>
    </row>
    <row r="52" spans="1:8" ht="15" thickTop="1">
      <c r="A52" s="20" t="s">
        <v>87</v>
      </c>
      <c r="D52" s="21">
        <v>3</v>
      </c>
      <c r="H52" s="23">
        <f>H51-H50</f>
        <v>37</v>
      </c>
    </row>
    <row r="53" spans="1:8">
      <c r="A53" s="20" t="s">
        <v>88</v>
      </c>
      <c r="D53" s="21">
        <v>229.67</v>
      </c>
    </row>
    <row r="54" spans="1:8">
      <c r="A54" s="20" t="s">
        <v>89</v>
      </c>
      <c r="D54" s="21">
        <v>20</v>
      </c>
    </row>
    <row r="55" spans="1:8" ht="15" thickBot="1">
      <c r="A55" s="20" t="s">
        <v>90</v>
      </c>
      <c r="D55" s="21">
        <v>16.86</v>
      </c>
      <c r="F55" s="14" t="s">
        <v>91</v>
      </c>
      <c r="H55" s="18" t="s">
        <v>96</v>
      </c>
    </row>
    <row r="56" spans="1:8" ht="15" thickTop="1">
      <c r="D56" s="22">
        <f>SUM(D37:D55)</f>
        <v>649.52</v>
      </c>
      <c r="F56" s="25">
        <f>G34+H34+I34+D56</f>
        <v>1588.8466666666666</v>
      </c>
      <c r="H56" s="24">
        <f>F56/H52</f>
        <v>42.941801801801802</v>
      </c>
    </row>
  </sheetData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Christian Schools Tasmania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</dc:creator>
  <cp:lastModifiedBy>Catharina Stam</cp:lastModifiedBy>
  <dcterms:created xsi:type="dcterms:W3CDTF">2016-05-13T22:32:33Z</dcterms:created>
  <dcterms:modified xsi:type="dcterms:W3CDTF">2016-06-22T19:18:59Z</dcterms:modified>
</cp:coreProperties>
</file>